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40" activeTab="0"/>
  </bookViews>
  <sheets>
    <sheet name="薪資表" sheetId="1" r:id="rId1"/>
    <sheet name="操作說明" sheetId="2" r:id="rId2"/>
  </sheets>
  <definedNames>
    <definedName name="_xlnm.Print_Titles" localSheetId="0">'薪資表'!$1:$1</definedName>
  </definedNames>
  <calcPr fullCalcOnLoad="1"/>
</workbook>
</file>

<file path=xl/sharedStrings.xml><?xml version="1.0" encoding="utf-8"?>
<sst xmlns="http://schemas.openxmlformats.org/spreadsheetml/2006/main" count="68" uniqueCount="46">
  <si>
    <r>
      <t>○○有限公司</t>
    </r>
    <r>
      <rPr>
        <b/>
        <sz val="16"/>
        <rFont val="Times New Roman"/>
        <family val="1"/>
      </rPr>
      <t xml:space="preserve"> </t>
    </r>
    <r>
      <rPr>
        <b/>
        <sz val="16"/>
        <rFont val="新細明體"/>
        <family val="1"/>
      </rPr>
      <t>薪資表</t>
    </r>
    <r>
      <rPr>
        <b/>
        <sz val="16"/>
        <rFont val="Times New Roman"/>
        <family val="1"/>
      </rPr>
      <t>Salary table</t>
    </r>
  </si>
  <si>
    <t>王○○</t>
  </si>
  <si>
    <r>
      <t xml:space="preserve">No.
</t>
    </r>
    <r>
      <rPr>
        <sz val="9"/>
        <rFont val="細明體"/>
        <family val="3"/>
      </rPr>
      <t>編號</t>
    </r>
  </si>
  <si>
    <r>
      <t xml:space="preserve">Name
</t>
    </r>
    <r>
      <rPr>
        <sz val="9"/>
        <rFont val="新細明體"/>
        <family val="1"/>
      </rPr>
      <t xml:space="preserve">
姓名</t>
    </r>
  </si>
  <si>
    <r>
      <t xml:space="preserve">Monthly
Salary
</t>
    </r>
    <r>
      <rPr>
        <sz val="9"/>
        <rFont val="細明體"/>
        <family val="3"/>
      </rPr>
      <t>每月薪資</t>
    </r>
  </si>
  <si>
    <r>
      <t xml:space="preserve">Bse Salary
</t>
    </r>
    <r>
      <rPr>
        <sz val="9"/>
        <rFont val="新細明體"/>
        <family val="1"/>
      </rPr>
      <t xml:space="preserve">
底薪</t>
    </r>
  </si>
  <si>
    <r>
      <t xml:space="preserve">Meal
</t>
    </r>
    <r>
      <rPr>
        <sz val="9"/>
        <rFont val="細明體"/>
        <family val="3"/>
      </rPr>
      <t>伙食費</t>
    </r>
  </si>
  <si>
    <r>
      <t xml:space="preserve"> overtime wage
per hour
</t>
    </r>
    <r>
      <rPr>
        <sz val="9"/>
        <rFont val="細明體"/>
        <family val="3"/>
      </rPr>
      <t>加班時薪</t>
    </r>
  </si>
  <si>
    <r>
      <t xml:space="preserve">dayoff
wage
per hour
</t>
    </r>
    <r>
      <rPr>
        <sz val="9"/>
        <rFont val="新細明體"/>
        <family val="1"/>
      </rPr>
      <t>請假時薪</t>
    </r>
  </si>
  <si>
    <r>
      <t xml:space="preserve">overtime working
(hour)
</t>
    </r>
    <r>
      <rPr>
        <sz val="9"/>
        <rFont val="細明體"/>
        <family val="3"/>
      </rPr>
      <t>加班時數</t>
    </r>
  </si>
  <si>
    <r>
      <t xml:space="preserve">normal leave
(hour)
</t>
    </r>
    <r>
      <rPr>
        <sz val="9"/>
        <rFont val="細明體"/>
        <family val="3"/>
      </rPr>
      <t>事假時數</t>
    </r>
  </si>
  <si>
    <r>
      <t xml:space="preserve">sick
leave
(hour)
</t>
    </r>
    <r>
      <rPr>
        <sz val="9"/>
        <rFont val="細明體"/>
        <family val="3"/>
      </rPr>
      <t>病假時數</t>
    </r>
  </si>
  <si>
    <r>
      <t xml:space="preserve">other leave
(hour)
</t>
    </r>
    <r>
      <rPr>
        <sz val="9"/>
        <rFont val="細明體"/>
        <family val="3"/>
      </rPr>
      <t>免扣薪
假時數</t>
    </r>
  </si>
  <si>
    <r>
      <t xml:space="preserve">- Healthy Insurance
</t>
    </r>
    <r>
      <rPr>
        <sz val="9"/>
        <rFont val="新細明體"/>
        <family val="1"/>
      </rPr>
      <t>代扣健
保自付額</t>
    </r>
  </si>
  <si>
    <r>
      <t xml:space="preserve">- Labor
Insurance
</t>
    </r>
    <r>
      <rPr>
        <sz val="9"/>
        <rFont val="新細明體"/>
        <family val="1"/>
      </rPr>
      <t>代扣勞
保自付額</t>
    </r>
  </si>
  <si>
    <r>
      <t xml:space="preserve">+ overtime wage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細明體"/>
        <family val="3"/>
      </rPr>
      <t>加班費</t>
    </r>
  </si>
  <si>
    <r>
      <t xml:space="preserve"> + 
bonus
</t>
    </r>
    <r>
      <rPr>
        <sz val="9"/>
        <rFont val="新細明體"/>
        <family val="1"/>
      </rPr>
      <t>獎金</t>
    </r>
  </si>
  <si>
    <r>
      <t xml:space="preserve">-
normal leave
</t>
    </r>
    <r>
      <rPr>
        <sz val="9"/>
        <rFont val="新細明體"/>
        <family val="1"/>
      </rPr>
      <t>事假扣薪</t>
    </r>
  </si>
  <si>
    <r>
      <t xml:space="preserve">-
sick 
leave
</t>
    </r>
    <r>
      <rPr>
        <sz val="9"/>
        <rFont val="新細明體"/>
        <family val="1"/>
      </rPr>
      <t>病假扣薪</t>
    </r>
  </si>
  <si>
    <r>
      <t xml:space="preserve">=
taxable
salary
</t>
    </r>
    <r>
      <rPr>
        <sz val="9"/>
        <rFont val="細明體"/>
        <family val="3"/>
      </rPr>
      <t>應稅薪資</t>
    </r>
  </si>
  <si>
    <t>+
taxfree 
salary                                                                                                                                                                                                                                                    免稅薪資</t>
  </si>
  <si>
    <r>
      <t xml:space="preserve">-
borrow
</t>
    </r>
    <r>
      <rPr>
        <sz val="9"/>
        <rFont val="細明體"/>
        <family val="3"/>
      </rPr>
      <t>借支</t>
    </r>
  </si>
  <si>
    <t>=
payment                                                                                                                                                                                                                                                                
應發總額</t>
  </si>
  <si>
    <t>林○○</t>
  </si>
  <si>
    <r>
      <t>2010</t>
    </r>
    <r>
      <rPr>
        <sz val="16"/>
        <rFont val="細明體"/>
        <family val="3"/>
      </rPr>
      <t>年</t>
    </r>
    <r>
      <rPr>
        <sz val="16"/>
        <rFont val="Times New Roman"/>
        <family val="1"/>
      </rPr>
      <t>7</t>
    </r>
    <r>
      <rPr>
        <sz val="16"/>
        <rFont val="細明體"/>
        <family val="3"/>
      </rPr>
      <t>月</t>
    </r>
  </si>
  <si>
    <r>
      <t>2010</t>
    </r>
    <r>
      <rPr>
        <sz val="16"/>
        <rFont val="細明體"/>
        <family val="3"/>
      </rPr>
      <t>年</t>
    </r>
    <r>
      <rPr>
        <sz val="16"/>
        <rFont val="Times New Roman"/>
        <family val="1"/>
      </rPr>
      <t>8</t>
    </r>
    <r>
      <rPr>
        <sz val="16"/>
        <rFont val="細明體"/>
        <family val="3"/>
      </rPr>
      <t>月</t>
    </r>
  </si>
  <si>
    <r>
      <t>●白色欄位是可以輸入資料的欄，其他欄位則含有公式或常數請勿更動。</t>
    </r>
    <r>
      <rPr>
        <sz val="12"/>
        <rFont val="Times New Roman"/>
        <family val="1"/>
      </rPr>
      <t xml:space="preserve"> </t>
    </r>
  </si>
  <si>
    <t>●新增月份：每月只要複製上個月全部的列到下方即可。</t>
  </si>
  <si>
    <t>●列印薪資表：請以列印選擇範圍的方式列印。</t>
  </si>
  <si>
    <t>日薪：</t>
  </si>
  <si>
    <t>以約定月薪除以30為日薪(不分大小月)</t>
  </si>
  <si>
    <t>加班時薪：</t>
  </si>
  <si>
    <r>
      <t>以約定月薪除以</t>
    </r>
    <r>
      <rPr>
        <sz val="12"/>
        <rFont val="Times New Roman"/>
        <family val="1"/>
      </rPr>
      <t>200</t>
    </r>
    <r>
      <rPr>
        <sz val="12"/>
        <rFont val="標楷體"/>
        <family val="4"/>
      </rPr>
      <t>為時薪(不分大小月)</t>
    </r>
  </si>
  <si>
    <t>扣假：</t>
  </si>
  <si>
    <t>以請假時數或天數扣時薪或日薪，不抵加班時數</t>
  </si>
  <si>
    <t>加班時數：</t>
  </si>
  <si>
    <t>以半個小時為單位，未滿半小時不予計算</t>
  </si>
  <si>
    <t>加班：</t>
  </si>
  <si>
    <t>以經主管簽核之加班單為準</t>
  </si>
  <si>
    <t>津貼：</t>
  </si>
  <si>
    <r>
      <t>以主管附註核准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說明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為準</t>
    </r>
  </si>
  <si>
    <t>請假：</t>
  </si>
  <si>
    <t>以請假單及打卡紀錄為準</t>
  </si>
  <si>
    <t>病假：</t>
  </si>
  <si>
    <t>扣半薪</t>
  </si>
  <si>
    <t>●計薪政策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</si>
</sst>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_);[Red]\(0\)"/>
    <numFmt numFmtId="179" formatCode="#,##0_);[Red]\(#,##0\)"/>
    <numFmt numFmtId="180" formatCode="_-* #,##0.0_-;\-* #,##0.0_-;_-* &quot;-&quot;?_-;_-@_-"/>
  </numFmts>
  <fonts count="45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b/>
      <sz val="16"/>
      <name val="新細明體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細明體"/>
      <family val="3"/>
    </font>
    <font>
      <sz val="9"/>
      <name val="Times New Roman"/>
      <family val="1"/>
    </font>
    <font>
      <sz val="9"/>
      <name val="細明體"/>
      <family val="3"/>
    </font>
    <font>
      <sz val="12"/>
      <name val="Times New Roman"/>
      <family val="1"/>
    </font>
    <font>
      <sz val="12"/>
      <name val="標楷體"/>
      <family val="4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 quotePrefix="1">
      <alignment horizontal="center" vertical="center" wrapText="1"/>
    </xf>
    <xf numFmtId="0" fontId="7" fillId="0" borderId="15" xfId="0" applyFont="1" applyFill="1" applyBorder="1" applyAlignment="1" quotePrefix="1">
      <alignment horizontal="center" vertical="center" wrapText="1"/>
    </xf>
    <xf numFmtId="0" fontId="7" fillId="0" borderId="16" xfId="0" applyFont="1" applyFill="1" applyBorder="1" applyAlignment="1" quotePrefix="1">
      <alignment horizontal="center" vertical="center" wrapText="1"/>
    </xf>
    <xf numFmtId="0" fontId="7" fillId="0" borderId="17" xfId="0" applyFont="1" applyFill="1" applyBorder="1" applyAlignment="1" quotePrefix="1">
      <alignment horizontal="center" vertical="center" wrapText="1"/>
    </xf>
    <xf numFmtId="0" fontId="1" fillId="0" borderId="13" xfId="0" applyFont="1" applyFill="1" applyBorder="1" applyAlignment="1" quotePrefix="1">
      <alignment horizontal="center" vertical="center" wrapText="1"/>
    </xf>
    <xf numFmtId="0" fontId="7" fillId="0" borderId="12" xfId="0" applyFont="1" applyFill="1" applyBorder="1" applyAlignment="1" quotePrefix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18" xfId="0" applyFont="1" applyFill="1" applyBorder="1" applyAlignment="1" quotePrefix="1">
      <alignment horizontal="center" vertical="center" wrapText="1"/>
    </xf>
    <xf numFmtId="0" fontId="0" fillId="0" borderId="19" xfId="0" applyFill="1" applyBorder="1" applyAlignment="1">
      <alignment horizontal="center" vertical="center" shrinkToFit="1"/>
    </xf>
    <xf numFmtId="0" fontId="2" fillId="33" borderId="20" xfId="0" applyFont="1" applyFill="1" applyBorder="1" applyAlignment="1">
      <alignment horizontal="left" vertical="center" shrinkToFit="1"/>
    </xf>
    <xf numFmtId="177" fontId="0" fillId="33" borderId="19" xfId="33" applyNumberFormat="1" applyFont="1" applyFill="1" applyBorder="1" applyAlignment="1">
      <alignment horizontal="center" vertical="center" shrinkToFit="1"/>
    </xf>
    <xf numFmtId="177" fontId="0" fillId="0" borderId="21" xfId="33" applyNumberFormat="1" applyFont="1" applyFill="1" applyBorder="1" applyAlignment="1">
      <alignment horizontal="center" vertical="center" shrinkToFit="1"/>
    </xf>
    <xf numFmtId="177" fontId="0" fillId="0" borderId="22" xfId="33" applyNumberFormat="1" applyFont="1" applyFill="1" applyBorder="1" applyAlignment="1">
      <alignment horizontal="center" vertical="center" shrinkToFit="1"/>
    </xf>
    <xf numFmtId="177" fontId="0" fillId="0" borderId="19" xfId="33" applyNumberFormat="1" applyFont="1" applyFill="1" applyBorder="1" applyAlignment="1">
      <alignment shrinkToFit="1"/>
    </xf>
    <xf numFmtId="177" fontId="0" fillId="0" borderId="20" xfId="33" applyNumberFormat="1" applyFont="1" applyFill="1" applyBorder="1" applyAlignment="1">
      <alignment shrinkToFit="1"/>
    </xf>
    <xf numFmtId="176" fontId="0" fillId="33" borderId="23" xfId="33" applyNumberFormat="1" applyFont="1" applyFill="1" applyBorder="1" applyAlignment="1">
      <alignment shrinkToFit="1"/>
    </xf>
    <xf numFmtId="176" fontId="0" fillId="33" borderId="24" xfId="33" applyNumberFormat="1" applyFont="1" applyFill="1" applyBorder="1" applyAlignment="1">
      <alignment shrinkToFit="1"/>
    </xf>
    <xf numFmtId="176" fontId="0" fillId="33" borderId="25" xfId="33" applyNumberFormat="1" applyFont="1" applyFill="1" applyBorder="1" applyAlignment="1">
      <alignment shrinkToFit="1"/>
    </xf>
    <xf numFmtId="177" fontId="0" fillId="33" borderId="23" xfId="33" applyNumberFormat="1" applyFont="1" applyFill="1" applyBorder="1" applyAlignment="1">
      <alignment shrinkToFit="1"/>
    </xf>
    <xf numFmtId="177" fontId="0" fillId="0" borderId="24" xfId="33" applyNumberFormat="1" applyFont="1" applyFill="1" applyBorder="1" applyAlignment="1">
      <alignment shrinkToFit="1"/>
    </xf>
    <xf numFmtId="177" fontId="0" fillId="0" borderId="26" xfId="33" applyNumberFormat="1" applyFont="1" applyFill="1" applyBorder="1" applyAlignment="1">
      <alignment shrinkToFit="1"/>
    </xf>
    <xf numFmtId="177" fontId="0" fillId="0" borderId="27" xfId="33" applyNumberFormat="1" applyFont="1" applyFill="1" applyBorder="1" applyAlignment="1">
      <alignment shrinkToFit="1"/>
    </xf>
    <xf numFmtId="177" fontId="0" fillId="0" borderId="22" xfId="33" applyNumberFormat="1" applyFont="1" applyFill="1" applyBorder="1" applyAlignment="1">
      <alignment shrinkToFit="1"/>
    </xf>
    <xf numFmtId="177" fontId="0" fillId="33" borderId="27" xfId="33" applyNumberFormat="1" applyFont="1" applyFill="1" applyBorder="1" applyAlignment="1">
      <alignment shrinkToFit="1"/>
    </xf>
    <xf numFmtId="177" fontId="0" fillId="33" borderId="21" xfId="33" applyNumberFormat="1" applyFont="1" applyFill="1" applyBorder="1" applyAlignment="1">
      <alignment shrinkToFit="1"/>
    </xf>
    <xf numFmtId="0" fontId="0" fillId="0" borderId="0" xfId="0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0" fillId="33" borderId="29" xfId="0" applyFill="1" applyBorder="1" applyAlignment="1">
      <alignment horizontal="left" vertical="center" shrinkToFit="1"/>
    </xf>
    <xf numFmtId="177" fontId="0" fillId="33" borderId="28" xfId="33" applyNumberFormat="1" applyFont="1" applyFill="1" applyBorder="1" applyAlignment="1">
      <alignment horizontal="center" vertical="center" shrinkToFit="1"/>
    </xf>
    <xf numFmtId="176" fontId="0" fillId="33" borderId="19" xfId="33" applyNumberFormat="1" applyFont="1" applyFill="1" applyBorder="1" applyAlignment="1">
      <alignment shrinkToFit="1"/>
    </xf>
    <xf numFmtId="176" fontId="0" fillId="33" borderId="21" xfId="33" applyNumberFormat="1" applyFont="1" applyFill="1" applyBorder="1" applyAlignment="1">
      <alignment shrinkToFit="1"/>
    </xf>
    <xf numFmtId="176" fontId="0" fillId="33" borderId="20" xfId="33" applyNumberFormat="1" applyFont="1" applyFill="1" applyBorder="1" applyAlignment="1">
      <alignment shrinkToFit="1"/>
    </xf>
    <xf numFmtId="177" fontId="0" fillId="33" borderId="28" xfId="33" applyNumberFormat="1" applyFont="1" applyFill="1" applyBorder="1" applyAlignment="1">
      <alignment shrinkToFit="1"/>
    </xf>
    <xf numFmtId="177" fontId="0" fillId="0" borderId="30" xfId="33" applyNumberFormat="1" applyFont="1" applyFill="1" applyBorder="1" applyAlignment="1">
      <alignment shrinkToFit="1"/>
    </xf>
    <xf numFmtId="177" fontId="0" fillId="0" borderId="31" xfId="33" applyNumberFormat="1" applyFont="1" applyFill="1" applyBorder="1" applyAlignment="1">
      <alignment shrinkToFit="1"/>
    </xf>
    <xf numFmtId="0" fontId="2" fillId="33" borderId="29" xfId="0" applyFont="1" applyFill="1" applyBorder="1" applyAlignment="1">
      <alignment horizontal="left" vertical="center" shrinkToFit="1"/>
    </xf>
    <xf numFmtId="0" fontId="0" fillId="0" borderId="32" xfId="0" applyFill="1" applyBorder="1" applyAlignment="1">
      <alignment horizontal="center" vertical="center" shrinkToFit="1"/>
    </xf>
    <xf numFmtId="0" fontId="0" fillId="33" borderId="33" xfId="0" applyFill="1" applyBorder="1" applyAlignment="1">
      <alignment horizontal="left" vertical="center" shrinkToFit="1"/>
    </xf>
    <xf numFmtId="177" fontId="0" fillId="33" borderId="32" xfId="33" applyNumberFormat="1" applyFont="1" applyFill="1" applyBorder="1" applyAlignment="1">
      <alignment horizontal="center" vertical="center" shrinkToFit="1"/>
    </xf>
    <xf numFmtId="177" fontId="0" fillId="33" borderId="32" xfId="33" applyNumberFormat="1" applyFont="1" applyFill="1" applyBorder="1" applyAlignment="1">
      <alignment shrinkToFit="1"/>
    </xf>
    <xf numFmtId="177" fontId="0" fillId="0" borderId="34" xfId="33" applyNumberFormat="1" applyFont="1" applyFill="1" applyBorder="1" applyAlignment="1">
      <alignment shrinkToFit="1"/>
    </xf>
    <xf numFmtId="177" fontId="0" fillId="0" borderId="35" xfId="33" applyNumberFormat="1" applyFont="1" applyFill="1" applyBorder="1" applyAlignment="1">
      <alignment shrinkToFit="1"/>
    </xf>
    <xf numFmtId="0" fontId="0" fillId="0" borderId="36" xfId="0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177" fontId="0" fillId="0" borderId="38" xfId="33" applyNumberFormat="1" applyFont="1" applyFill="1" applyBorder="1" applyAlignment="1">
      <alignment horizontal="center" vertical="center" shrinkToFit="1"/>
    </xf>
    <xf numFmtId="177" fontId="0" fillId="0" borderId="39" xfId="33" applyNumberFormat="1" applyFont="1" applyFill="1" applyBorder="1" applyAlignment="1">
      <alignment horizontal="center" vertical="center" shrinkToFit="1"/>
    </xf>
    <xf numFmtId="177" fontId="0" fillId="0" borderId="36" xfId="33" applyNumberFormat="1" applyFont="1" applyFill="1" applyBorder="1" applyAlignment="1">
      <alignment horizontal="center" vertical="center" shrinkToFit="1"/>
    </xf>
    <xf numFmtId="177" fontId="0" fillId="0" borderId="37" xfId="33" applyNumberFormat="1" applyFont="1" applyFill="1" applyBorder="1" applyAlignment="1">
      <alignment horizontal="center" vertical="center" shrinkToFit="1"/>
    </xf>
    <xf numFmtId="177" fontId="0" fillId="0" borderId="40" xfId="33" applyNumberFormat="1" applyFont="1" applyFill="1" applyBorder="1" applyAlignment="1">
      <alignment horizontal="center" vertical="center" shrinkToFit="1"/>
    </xf>
    <xf numFmtId="177" fontId="0" fillId="0" borderId="41" xfId="33" applyNumberFormat="1" applyFont="1" applyFill="1" applyBorder="1" applyAlignment="1">
      <alignment horizontal="center" vertical="center" shrinkToFit="1"/>
    </xf>
    <xf numFmtId="177" fontId="0" fillId="0" borderId="42" xfId="33" applyNumberFormat="1" applyFont="1" applyFill="1" applyBorder="1" applyAlignment="1">
      <alignment shrinkToFit="1"/>
    </xf>
    <xf numFmtId="177" fontId="0" fillId="0" borderId="43" xfId="33" applyNumberFormat="1" applyFont="1" applyFill="1" applyBorder="1" applyAlignment="1">
      <alignment shrinkToFit="1"/>
    </xf>
    <xf numFmtId="177" fontId="0" fillId="0" borderId="44" xfId="33" applyNumberFormat="1" applyFont="1" applyFill="1" applyBorder="1" applyAlignment="1">
      <alignment shrinkToFit="1"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5" fillId="33" borderId="45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0" fontId="5" fillId="33" borderId="4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U1"/>
    </sheetView>
  </sheetViews>
  <sheetFormatPr defaultColWidth="9.00390625" defaultRowHeight="16.5"/>
  <cols>
    <col min="1" max="1" width="3.625" style="1" customWidth="1"/>
    <col min="2" max="4" width="8.625" style="1" customWidth="1"/>
    <col min="5" max="5" width="7.625" style="1" customWidth="1"/>
    <col min="6" max="10" width="6.625" style="1" customWidth="1"/>
    <col min="11" max="11" width="7.625" style="1" customWidth="1"/>
    <col min="12" max="15" width="6.625" style="1" customWidth="1"/>
    <col min="16" max="16" width="8.625" style="1" customWidth="1"/>
    <col min="17" max="17" width="7.625" style="1" customWidth="1"/>
    <col min="18" max="20" width="6.625" style="1" customWidth="1"/>
    <col min="21" max="21" width="8.625" style="1" customWidth="1"/>
    <col min="22" max="16384" width="9.00390625" style="1" customWidth="1"/>
  </cols>
  <sheetData>
    <row r="1" spans="1:21" s="2" customFormat="1" ht="24.7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21" ht="17.2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21.75" thickBot="1">
      <c r="A3" s="63" t="s">
        <v>24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5"/>
    </row>
    <row r="4" spans="1:21" s="14" customFormat="1" ht="49.5" customHeight="1" thickBot="1">
      <c r="A4" s="4" t="s">
        <v>2</v>
      </c>
      <c r="B4" s="5" t="s">
        <v>3</v>
      </c>
      <c r="C4" s="4" t="s">
        <v>4</v>
      </c>
      <c r="D4" s="6" t="s">
        <v>5</v>
      </c>
      <c r="E4" s="7" t="s">
        <v>6</v>
      </c>
      <c r="F4" s="4" t="s">
        <v>7</v>
      </c>
      <c r="G4" s="5" t="s">
        <v>8</v>
      </c>
      <c r="H4" s="4" t="s">
        <v>9</v>
      </c>
      <c r="I4" s="6" t="s">
        <v>10</v>
      </c>
      <c r="J4" s="6" t="s">
        <v>11</v>
      </c>
      <c r="K4" s="5" t="s">
        <v>12</v>
      </c>
      <c r="L4" s="8" t="s">
        <v>16</v>
      </c>
      <c r="M4" s="15" t="s">
        <v>15</v>
      </c>
      <c r="N4" s="9" t="s">
        <v>17</v>
      </c>
      <c r="O4" s="10" t="s">
        <v>18</v>
      </c>
      <c r="P4" s="11" t="s">
        <v>19</v>
      </c>
      <c r="Q4" s="12" t="s">
        <v>20</v>
      </c>
      <c r="R4" s="11" t="s">
        <v>13</v>
      </c>
      <c r="S4" s="13" t="s">
        <v>14</v>
      </c>
      <c r="T4" s="13" t="s">
        <v>21</v>
      </c>
      <c r="U4" s="12" t="s">
        <v>22</v>
      </c>
    </row>
    <row r="5" spans="1:21" s="33" customFormat="1" ht="16.5">
      <c r="A5" s="16">
        <v>1</v>
      </c>
      <c r="B5" s="17" t="s">
        <v>1</v>
      </c>
      <c r="C5" s="18">
        <v>26000</v>
      </c>
      <c r="D5" s="19">
        <f>C5-E5</f>
        <v>24200</v>
      </c>
      <c r="E5" s="20">
        <f>IF(C5&gt;10000,1800,0)</f>
        <v>1800</v>
      </c>
      <c r="F5" s="21">
        <f>ROUND(C5/200,0)</f>
        <v>130</v>
      </c>
      <c r="G5" s="22">
        <f>ROUND(C5/240,0)</f>
        <v>108</v>
      </c>
      <c r="H5" s="23">
        <v>3</v>
      </c>
      <c r="I5" s="24">
        <v>2</v>
      </c>
      <c r="J5" s="24">
        <v>1</v>
      </c>
      <c r="K5" s="25">
        <v>1</v>
      </c>
      <c r="L5" s="26">
        <v>3000</v>
      </c>
      <c r="M5" s="58">
        <f>F5*H5</f>
        <v>390</v>
      </c>
      <c r="N5" s="27">
        <f>ROUND(G5*I5,0)</f>
        <v>216</v>
      </c>
      <c r="O5" s="28">
        <f>ROUND(J5*G5/2,0)</f>
        <v>54</v>
      </c>
      <c r="P5" s="29">
        <f>D5+L5+-N5-O5</f>
        <v>26930</v>
      </c>
      <c r="Q5" s="30">
        <f>E5+M5</f>
        <v>2190</v>
      </c>
      <c r="R5" s="31">
        <v>0</v>
      </c>
      <c r="S5" s="32">
        <v>0</v>
      </c>
      <c r="T5" s="32">
        <v>0</v>
      </c>
      <c r="U5" s="30">
        <f>P5+Q5-R5-S5-T5</f>
        <v>29120</v>
      </c>
    </row>
    <row r="6" spans="1:21" s="33" customFormat="1" ht="16.5">
      <c r="A6" s="34">
        <v>2</v>
      </c>
      <c r="B6" s="35"/>
      <c r="C6" s="36">
        <v>0</v>
      </c>
      <c r="D6" s="19">
        <f>C6-E6</f>
        <v>0</v>
      </c>
      <c r="E6" s="20">
        <f>IF(C6&gt;10000,1800,0)</f>
        <v>0</v>
      </c>
      <c r="F6" s="21">
        <f>ROUND(C6/200,0)</f>
        <v>0</v>
      </c>
      <c r="G6" s="22">
        <f>ROUND(C6/240,0)</f>
        <v>0</v>
      </c>
      <c r="H6" s="37">
        <v>0</v>
      </c>
      <c r="I6" s="38">
        <v>0</v>
      </c>
      <c r="J6" s="38">
        <v>0</v>
      </c>
      <c r="K6" s="39">
        <v>0</v>
      </c>
      <c r="L6" s="40">
        <v>0</v>
      </c>
      <c r="M6" s="59">
        <f>F6*H6</f>
        <v>0</v>
      </c>
      <c r="N6" s="41">
        <f>ROUND(G6*I6,0)</f>
        <v>0</v>
      </c>
      <c r="O6" s="42">
        <f>ROUND(J6*G6/2,0)</f>
        <v>0</v>
      </c>
      <c r="P6" s="29">
        <f>D6+L6+-N6-O6</f>
        <v>0</v>
      </c>
      <c r="Q6" s="30">
        <f>E6+(F6*H6)</f>
        <v>0</v>
      </c>
      <c r="R6" s="31">
        <v>0</v>
      </c>
      <c r="S6" s="32">
        <v>0</v>
      </c>
      <c r="T6" s="32">
        <v>0</v>
      </c>
      <c r="U6" s="30">
        <f>P6+Q6-R6-S6-T6</f>
        <v>0</v>
      </c>
    </row>
    <row r="7" spans="1:21" s="33" customFormat="1" ht="16.5">
      <c r="A7" s="34">
        <v>3</v>
      </c>
      <c r="B7" s="43"/>
      <c r="C7" s="36"/>
      <c r="D7" s="19">
        <f>C7-E7</f>
        <v>0</v>
      </c>
      <c r="E7" s="20">
        <f>IF(C7&gt;10000,1800,0)</f>
        <v>0</v>
      </c>
      <c r="F7" s="21">
        <f>ROUND(C7/200,0)</f>
        <v>0</v>
      </c>
      <c r="G7" s="22">
        <f>ROUND(C7/240,0)</f>
        <v>0</v>
      </c>
      <c r="H7" s="37">
        <v>0</v>
      </c>
      <c r="I7" s="38">
        <v>0</v>
      </c>
      <c r="J7" s="38">
        <v>0</v>
      </c>
      <c r="K7" s="39">
        <v>0</v>
      </c>
      <c r="L7" s="40">
        <v>0</v>
      </c>
      <c r="M7" s="59">
        <f>F7*H7</f>
        <v>0</v>
      </c>
      <c r="N7" s="41">
        <f>ROUND(G7*I7,0)</f>
        <v>0</v>
      </c>
      <c r="O7" s="42">
        <f>ROUND(J7*G7/2,0)</f>
        <v>0</v>
      </c>
      <c r="P7" s="29">
        <f>D7+L7+-N7-O7</f>
        <v>0</v>
      </c>
      <c r="Q7" s="30">
        <f>E7+(F7*H7)</f>
        <v>0</v>
      </c>
      <c r="R7" s="31">
        <v>0</v>
      </c>
      <c r="S7" s="32">
        <v>0</v>
      </c>
      <c r="T7" s="32">
        <v>0</v>
      </c>
      <c r="U7" s="30">
        <f>P7+Q7-R7-S7-T7</f>
        <v>0</v>
      </c>
    </row>
    <row r="8" spans="1:21" s="33" customFormat="1" ht="17.25" thickBot="1">
      <c r="A8" s="44">
        <v>4</v>
      </c>
      <c r="B8" s="45"/>
      <c r="C8" s="46"/>
      <c r="D8" s="19">
        <f>C8-E8</f>
        <v>0</v>
      </c>
      <c r="E8" s="20">
        <f>IF(C8&gt;1800,1800,0)</f>
        <v>0</v>
      </c>
      <c r="F8" s="21">
        <f>ROUND(C8/200,0)</f>
        <v>0</v>
      </c>
      <c r="G8" s="22">
        <f>ROUND(C8/240,0)</f>
        <v>0</v>
      </c>
      <c r="H8" s="37">
        <v>0</v>
      </c>
      <c r="I8" s="38">
        <v>0</v>
      </c>
      <c r="J8" s="38">
        <v>0</v>
      </c>
      <c r="K8" s="39">
        <v>0</v>
      </c>
      <c r="L8" s="47">
        <v>0</v>
      </c>
      <c r="M8" s="60">
        <f>F8*H8</f>
        <v>0</v>
      </c>
      <c r="N8" s="48">
        <f>ROUND(G8*I8,0)</f>
        <v>0</v>
      </c>
      <c r="O8" s="49">
        <f>ROUND(J8*G8/2,0)</f>
        <v>0</v>
      </c>
      <c r="P8" s="29">
        <f>D8+L8+-N8-O8</f>
        <v>0</v>
      </c>
      <c r="Q8" s="30">
        <f>E8+(F8*H8)</f>
        <v>0</v>
      </c>
      <c r="R8" s="31">
        <v>0</v>
      </c>
      <c r="S8" s="32">
        <v>0</v>
      </c>
      <c r="T8" s="32">
        <v>0</v>
      </c>
      <c r="U8" s="30">
        <f>P8+Q8-R8-S8-T8</f>
        <v>0</v>
      </c>
    </row>
    <row r="9" spans="1:21" s="33" customFormat="1" ht="18" thickBot="1" thickTop="1">
      <c r="A9" s="50"/>
      <c r="B9" s="51" t="str">
        <f>COUNTA(B5:B8)&amp;"人"</f>
        <v>1人</v>
      </c>
      <c r="C9" s="52">
        <f>SUM(C5:C8)</f>
        <v>26000</v>
      </c>
      <c r="D9" s="52">
        <f>SUM(D5:D8)</f>
        <v>24200</v>
      </c>
      <c r="E9" s="53">
        <f>SUM(E5:E8)</f>
        <v>1800</v>
      </c>
      <c r="F9" s="54">
        <f aca="true" t="shared" si="0" ref="F9:U9">SUM(F5:F8)</f>
        <v>130</v>
      </c>
      <c r="G9" s="55">
        <f t="shared" si="0"/>
        <v>108</v>
      </c>
      <c r="H9" s="56">
        <f t="shared" si="0"/>
        <v>3</v>
      </c>
      <c r="I9" s="55">
        <f t="shared" si="0"/>
        <v>2</v>
      </c>
      <c r="J9" s="55">
        <f t="shared" si="0"/>
        <v>1</v>
      </c>
      <c r="K9" s="55">
        <f t="shared" si="0"/>
        <v>1</v>
      </c>
      <c r="L9" s="54">
        <f>SUM(L5:L8)</f>
        <v>3000</v>
      </c>
      <c r="M9" s="57">
        <f>SUM(M5:M8)</f>
        <v>390</v>
      </c>
      <c r="N9" s="52">
        <f t="shared" si="0"/>
        <v>216</v>
      </c>
      <c r="O9" s="53">
        <f t="shared" si="0"/>
        <v>54</v>
      </c>
      <c r="P9" s="57">
        <f t="shared" si="0"/>
        <v>26930</v>
      </c>
      <c r="Q9" s="53">
        <f t="shared" si="0"/>
        <v>2190</v>
      </c>
      <c r="R9" s="57">
        <f t="shared" si="0"/>
        <v>0</v>
      </c>
      <c r="S9" s="52">
        <f t="shared" si="0"/>
        <v>0</v>
      </c>
      <c r="T9" s="52">
        <f t="shared" si="0"/>
        <v>0</v>
      </c>
      <c r="U9" s="53">
        <f t="shared" si="0"/>
        <v>29120</v>
      </c>
    </row>
    <row r="11" ht="17.25" thickBot="1"/>
    <row r="12" spans="1:21" ht="21.75" thickBot="1">
      <c r="A12" s="63" t="s">
        <v>25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5"/>
    </row>
    <row r="13" spans="1:21" s="14" customFormat="1" ht="49.5" customHeight="1" thickBot="1">
      <c r="A13" s="4" t="s">
        <v>2</v>
      </c>
      <c r="B13" s="5" t="s">
        <v>3</v>
      </c>
      <c r="C13" s="4" t="s">
        <v>4</v>
      </c>
      <c r="D13" s="6" t="s">
        <v>5</v>
      </c>
      <c r="E13" s="7" t="s">
        <v>6</v>
      </c>
      <c r="F13" s="4" t="s">
        <v>7</v>
      </c>
      <c r="G13" s="5" t="s">
        <v>8</v>
      </c>
      <c r="H13" s="4" t="s">
        <v>9</v>
      </c>
      <c r="I13" s="6" t="s">
        <v>10</v>
      </c>
      <c r="J13" s="6" t="s">
        <v>11</v>
      </c>
      <c r="K13" s="5" t="s">
        <v>12</v>
      </c>
      <c r="L13" s="8" t="s">
        <v>16</v>
      </c>
      <c r="M13" s="15" t="s">
        <v>15</v>
      </c>
      <c r="N13" s="9" t="s">
        <v>17</v>
      </c>
      <c r="O13" s="10" t="s">
        <v>18</v>
      </c>
      <c r="P13" s="11" t="s">
        <v>19</v>
      </c>
      <c r="Q13" s="12" t="s">
        <v>20</v>
      </c>
      <c r="R13" s="11" t="s">
        <v>13</v>
      </c>
      <c r="S13" s="13" t="s">
        <v>14</v>
      </c>
      <c r="T13" s="13" t="s">
        <v>21</v>
      </c>
      <c r="U13" s="12" t="s">
        <v>22</v>
      </c>
    </row>
    <row r="14" spans="1:21" s="33" customFormat="1" ht="16.5">
      <c r="A14" s="16">
        <v>1</v>
      </c>
      <c r="B14" s="17" t="s">
        <v>1</v>
      </c>
      <c r="C14" s="18">
        <v>26000</v>
      </c>
      <c r="D14" s="19">
        <f>C14-E14</f>
        <v>24200</v>
      </c>
      <c r="E14" s="20">
        <f>IF(C14&gt;10000,1800,0)</f>
        <v>1800</v>
      </c>
      <c r="F14" s="21">
        <f>ROUND(C14/200,0)</f>
        <v>130</v>
      </c>
      <c r="G14" s="22">
        <f>ROUND(C14/240,0)</f>
        <v>108</v>
      </c>
      <c r="H14" s="23">
        <v>30</v>
      </c>
      <c r="I14" s="24">
        <v>16</v>
      </c>
      <c r="J14" s="24">
        <v>4</v>
      </c>
      <c r="K14" s="25">
        <v>0</v>
      </c>
      <c r="L14" s="26">
        <v>0</v>
      </c>
      <c r="M14" s="58">
        <f>F14*H14</f>
        <v>3900</v>
      </c>
      <c r="N14" s="27">
        <f>ROUND(G14*I14,0)</f>
        <v>1728</v>
      </c>
      <c r="O14" s="28">
        <f>ROUND(J14*G14/2,0)</f>
        <v>216</v>
      </c>
      <c r="P14" s="29">
        <f>D14+L14+-N14-O14</f>
        <v>22256</v>
      </c>
      <c r="Q14" s="30">
        <f>E14+M14</f>
        <v>5700</v>
      </c>
      <c r="R14" s="31">
        <v>0</v>
      </c>
      <c r="S14" s="32">
        <v>0</v>
      </c>
      <c r="T14" s="32">
        <v>0</v>
      </c>
      <c r="U14" s="30">
        <f>P14+Q14-R14-S14-T14</f>
        <v>27956</v>
      </c>
    </row>
    <row r="15" spans="1:21" s="33" customFormat="1" ht="16.5">
      <c r="A15" s="34">
        <v>2</v>
      </c>
      <c r="B15" s="35" t="s">
        <v>23</v>
      </c>
      <c r="C15" s="36">
        <v>32000</v>
      </c>
      <c r="D15" s="19">
        <f>C15-E15</f>
        <v>30200</v>
      </c>
      <c r="E15" s="20">
        <f>IF(C15&gt;10000,1800,0)</f>
        <v>1800</v>
      </c>
      <c r="F15" s="21">
        <f>ROUND(C15/200,0)</f>
        <v>160</v>
      </c>
      <c r="G15" s="22">
        <f>ROUND(C15/240,0)</f>
        <v>133</v>
      </c>
      <c r="H15" s="37">
        <v>20</v>
      </c>
      <c r="I15" s="38">
        <v>8</v>
      </c>
      <c r="J15" s="38">
        <v>8</v>
      </c>
      <c r="K15" s="39">
        <v>0</v>
      </c>
      <c r="L15" s="40">
        <v>0</v>
      </c>
      <c r="M15" s="59">
        <f>F15*H15</f>
        <v>3200</v>
      </c>
      <c r="N15" s="41">
        <f>ROUND(G15*I15,0)</f>
        <v>1064</v>
      </c>
      <c r="O15" s="42">
        <f>ROUND(J15*G15/2,0)</f>
        <v>532</v>
      </c>
      <c r="P15" s="29">
        <f>D15+L15+-N15-O15</f>
        <v>28604</v>
      </c>
      <c r="Q15" s="30">
        <f>E15+(F15*H15)</f>
        <v>5000</v>
      </c>
      <c r="R15" s="31">
        <v>0</v>
      </c>
      <c r="S15" s="32">
        <v>0</v>
      </c>
      <c r="T15" s="32">
        <v>0</v>
      </c>
      <c r="U15" s="30">
        <f>P15+Q15-R15-S15-T15</f>
        <v>33604</v>
      </c>
    </row>
    <row r="16" spans="1:21" s="33" customFormat="1" ht="16.5">
      <c r="A16" s="34">
        <v>3</v>
      </c>
      <c r="B16" s="43"/>
      <c r="C16" s="36"/>
      <c r="D16" s="19">
        <f>C16-E16</f>
        <v>0</v>
      </c>
      <c r="E16" s="20">
        <f>IF(C16&gt;10000,1800,0)</f>
        <v>0</v>
      </c>
      <c r="F16" s="21">
        <f>ROUND(C16/200,0)</f>
        <v>0</v>
      </c>
      <c r="G16" s="22">
        <f>ROUND(C16/240,0)</f>
        <v>0</v>
      </c>
      <c r="H16" s="37">
        <v>0</v>
      </c>
      <c r="I16" s="38">
        <v>0</v>
      </c>
      <c r="J16" s="38">
        <v>0</v>
      </c>
      <c r="K16" s="39">
        <v>0</v>
      </c>
      <c r="L16" s="40">
        <v>0</v>
      </c>
      <c r="M16" s="59">
        <f>F16*H16</f>
        <v>0</v>
      </c>
      <c r="N16" s="41">
        <f>ROUND(G16*I16,0)</f>
        <v>0</v>
      </c>
      <c r="O16" s="42">
        <f>ROUND(J16*G16/2,0)</f>
        <v>0</v>
      </c>
      <c r="P16" s="29">
        <f>D16+L16+-N16-O16</f>
        <v>0</v>
      </c>
      <c r="Q16" s="30">
        <f>E16+(F16*H16)</f>
        <v>0</v>
      </c>
      <c r="R16" s="31">
        <v>0</v>
      </c>
      <c r="S16" s="32">
        <v>0</v>
      </c>
      <c r="T16" s="32">
        <v>0</v>
      </c>
      <c r="U16" s="30">
        <f>P16+Q16-R16-S16-T16</f>
        <v>0</v>
      </c>
    </row>
    <row r="17" spans="1:21" s="33" customFormat="1" ht="17.25" thickBot="1">
      <c r="A17" s="44">
        <v>4</v>
      </c>
      <c r="B17" s="45"/>
      <c r="C17" s="46"/>
      <c r="D17" s="19">
        <f>C17-E17</f>
        <v>0</v>
      </c>
      <c r="E17" s="20">
        <f>IF(C17&gt;1800,1800,0)</f>
        <v>0</v>
      </c>
      <c r="F17" s="21">
        <f>ROUND(C17/200,0)</f>
        <v>0</v>
      </c>
      <c r="G17" s="22">
        <f>ROUND(C17/240,0)</f>
        <v>0</v>
      </c>
      <c r="H17" s="37">
        <v>0</v>
      </c>
      <c r="I17" s="38">
        <v>0</v>
      </c>
      <c r="J17" s="38">
        <v>0</v>
      </c>
      <c r="K17" s="39">
        <v>0</v>
      </c>
      <c r="L17" s="47">
        <v>0</v>
      </c>
      <c r="M17" s="60">
        <f>F17*H17</f>
        <v>0</v>
      </c>
      <c r="N17" s="48">
        <f>ROUND(G17*I17,0)</f>
        <v>0</v>
      </c>
      <c r="O17" s="49">
        <f>ROUND(J17*G17/2,0)</f>
        <v>0</v>
      </c>
      <c r="P17" s="29">
        <f>D17+L17+-N17-O17</f>
        <v>0</v>
      </c>
      <c r="Q17" s="30">
        <f>E17+(F17*H17)</f>
        <v>0</v>
      </c>
      <c r="R17" s="31">
        <v>0</v>
      </c>
      <c r="S17" s="32">
        <v>0</v>
      </c>
      <c r="T17" s="32">
        <v>0</v>
      </c>
      <c r="U17" s="30">
        <f>P17+Q17-R17-S17-T17</f>
        <v>0</v>
      </c>
    </row>
    <row r="18" spans="1:21" s="33" customFormat="1" ht="18" thickBot="1" thickTop="1">
      <c r="A18" s="50"/>
      <c r="B18" s="51" t="str">
        <f>COUNTA(B14:B17)&amp;"人"</f>
        <v>2人</v>
      </c>
      <c r="C18" s="52">
        <f aca="true" t="shared" si="1" ref="C18:U18">SUM(C14:C17)</f>
        <v>58000</v>
      </c>
      <c r="D18" s="52">
        <f t="shared" si="1"/>
        <v>54400</v>
      </c>
      <c r="E18" s="53">
        <f t="shared" si="1"/>
        <v>3600</v>
      </c>
      <c r="F18" s="54">
        <f t="shared" si="1"/>
        <v>290</v>
      </c>
      <c r="G18" s="55">
        <f t="shared" si="1"/>
        <v>241</v>
      </c>
      <c r="H18" s="56">
        <f t="shared" si="1"/>
        <v>50</v>
      </c>
      <c r="I18" s="55">
        <f t="shared" si="1"/>
        <v>24</v>
      </c>
      <c r="J18" s="55">
        <f t="shared" si="1"/>
        <v>12</v>
      </c>
      <c r="K18" s="55">
        <f t="shared" si="1"/>
        <v>0</v>
      </c>
      <c r="L18" s="54">
        <f t="shared" si="1"/>
        <v>0</v>
      </c>
      <c r="M18" s="57">
        <f t="shared" si="1"/>
        <v>7100</v>
      </c>
      <c r="N18" s="52">
        <f t="shared" si="1"/>
        <v>2792</v>
      </c>
      <c r="O18" s="53">
        <f t="shared" si="1"/>
        <v>748</v>
      </c>
      <c r="P18" s="57">
        <f t="shared" si="1"/>
        <v>50860</v>
      </c>
      <c r="Q18" s="53">
        <f t="shared" si="1"/>
        <v>10700</v>
      </c>
      <c r="R18" s="57">
        <f t="shared" si="1"/>
        <v>0</v>
      </c>
      <c r="S18" s="52">
        <f t="shared" si="1"/>
        <v>0</v>
      </c>
      <c r="T18" s="52">
        <f t="shared" si="1"/>
        <v>0</v>
      </c>
      <c r="U18" s="53">
        <f t="shared" si="1"/>
        <v>61560</v>
      </c>
    </row>
  </sheetData>
  <sheetProtection/>
  <mergeCells count="3">
    <mergeCell ref="A3:U3"/>
    <mergeCell ref="A12:U12"/>
    <mergeCell ref="A1:U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89" r:id="rId2"/>
  <picture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4"/>
  <sheetViews>
    <sheetView showGridLines="0" zoomScalePageLayoutView="0" workbookViewId="0" topLeftCell="A1">
      <selection activeCell="A1" sqref="A1"/>
    </sheetView>
  </sheetViews>
  <sheetFormatPr defaultColWidth="9.00390625" defaultRowHeight="16.5"/>
  <sheetData>
    <row r="2" ht="16.5">
      <c r="A2" t="s">
        <v>26</v>
      </c>
    </row>
    <row r="3" ht="16.5">
      <c r="A3" t="s">
        <v>27</v>
      </c>
    </row>
    <row r="4" ht="16.5">
      <c r="A4" t="s">
        <v>28</v>
      </c>
    </row>
    <row r="6" ht="16.5">
      <c r="A6" t="s">
        <v>45</v>
      </c>
    </row>
    <row r="7" spans="1:2" ht="16.5">
      <c r="A7" s="62" t="s">
        <v>29</v>
      </c>
      <c r="B7" s="62" t="s">
        <v>30</v>
      </c>
    </row>
    <row r="8" spans="1:2" ht="16.5">
      <c r="A8" s="62" t="s">
        <v>31</v>
      </c>
      <c r="B8" s="62" t="s">
        <v>32</v>
      </c>
    </row>
    <row r="9" spans="1:2" ht="16.5">
      <c r="A9" s="62" t="s">
        <v>33</v>
      </c>
      <c r="B9" s="62" t="s">
        <v>34</v>
      </c>
    </row>
    <row r="10" spans="1:2" ht="16.5">
      <c r="A10" s="62" t="s">
        <v>35</v>
      </c>
      <c r="B10" s="62" t="s">
        <v>36</v>
      </c>
    </row>
    <row r="11" spans="1:2" ht="16.5">
      <c r="A11" s="62" t="s">
        <v>37</v>
      </c>
      <c r="B11" s="62" t="s">
        <v>38</v>
      </c>
    </row>
    <row r="12" spans="1:2" ht="16.5">
      <c r="A12" s="62" t="s">
        <v>39</v>
      </c>
      <c r="B12" s="62" t="s">
        <v>40</v>
      </c>
    </row>
    <row r="13" spans="1:2" ht="16.5">
      <c r="A13" s="62" t="s">
        <v>41</v>
      </c>
      <c r="B13" s="62" t="s">
        <v>42</v>
      </c>
    </row>
    <row r="14" spans="1:2" ht="16.5">
      <c r="A14" s="61" t="s">
        <v>43</v>
      </c>
      <c r="B14" s="61" t="s">
        <v>44</v>
      </c>
    </row>
  </sheetData>
  <sheetProtection/>
  <printOptions/>
  <pageMargins left="0.75" right="0.75" top="1" bottom="1" header="0.5" footer="0.5"/>
  <pageSetup orientation="portrait" paperSize="9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玟君Josie</dc:creator>
  <cp:keywords/>
  <dc:description/>
  <cp:lastModifiedBy>玟君Josie</cp:lastModifiedBy>
  <cp:lastPrinted>2010-09-30T01:46:20Z</cp:lastPrinted>
  <dcterms:created xsi:type="dcterms:W3CDTF">1997-01-14T01:50:29Z</dcterms:created>
  <dcterms:modified xsi:type="dcterms:W3CDTF">2022-02-09T12:01:43Z</dcterms:modified>
  <cp:category/>
  <cp:version/>
  <cp:contentType/>
  <cp:contentStatus/>
</cp:coreProperties>
</file>